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are-Note\"/>
    </mc:Choice>
  </mc:AlternateContent>
  <xr:revisionPtr revIDLastSave="0" documentId="13_ncr:1_{15FEFC4C-63FA-4FDF-9625-49DA20639FFC}" xr6:coauthVersionLast="47" xr6:coauthVersionMax="47" xr10:uidLastSave="{00000000-0000-0000-0000-000000000000}"/>
  <bookViews>
    <workbookView xWindow="28680" yWindow="-120" windowWidth="29040" windowHeight="15720" activeTab="1" xr2:uid="{BDF1F992-631B-4390-ABDD-858A4E35DFE6}"/>
  </bookViews>
  <sheets>
    <sheet name="年商550万円" sheetId="1" r:id="rId1"/>
    <sheet name="年商330万円" sheetId="2" r:id="rId2"/>
  </sheets>
  <definedNames>
    <definedName name="_xlnm.Print_Area" localSheetId="1">年商330万円!$A$1:$L$27</definedName>
    <definedName name="_xlnm.Print_Area" localSheetId="0">年商550万円!$A$1:$L$27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E18" i="2"/>
  <c r="D18" i="2"/>
  <c r="D18" i="1"/>
  <c r="D19" i="1"/>
  <c r="J18" i="1"/>
  <c r="I18" i="1"/>
  <c r="H18" i="1"/>
  <c r="G18" i="1"/>
  <c r="F18" i="1"/>
  <c r="E18" i="1"/>
  <c r="J16" i="2"/>
  <c r="I16" i="2"/>
  <c r="H16" i="2"/>
  <c r="G16" i="2"/>
  <c r="F16" i="2"/>
  <c r="E16" i="2"/>
  <c r="D16" i="2"/>
  <c r="K16" i="2" s="1"/>
  <c r="J15" i="2"/>
  <c r="J17" i="2" s="1"/>
  <c r="I15" i="2"/>
  <c r="I17" i="2" s="1"/>
  <c r="H15" i="2"/>
  <c r="H17" i="2" s="1"/>
  <c r="G15" i="2"/>
  <c r="G17" i="2" s="1"/>
  <c r="F15" i="2"/>
  <c r="F17" i="2" s="1"/>
  <c r="E15" i="2"/>
  <c r="E17" i="2" s="1"/>
  <c r="D15" i="2"/>
  <c r="D17" i="2" s="1"/>
  <c r="J7" i="2"/>
  <c r="I7" i="2"/>
  <c r="J6" i="2"/>
  <c r="I6" i="2"/>
  <c r="H6" i="2"/>
  <c r="G6" i="2"/>
  <c r="F6" i="2"/>
  <c r="E6" i="2"/>
  <c r="D6" i="2"/>
  <c r="K6" i="2" s="1"/>
  <c r="J5" i="2"/>
  <c r="J9" i="2" s="1"/>
  <c r="J10" i="2" s="1"/>
  <c r="I5" i="2"/>
  <c r="I9" i="2" s="1"/>
  <c r="I10" i="2" s="1"/>
  <c r="H5" i="2"/>
  <c r="H9" i="2" s="1"/>
  <c r="G5" i="2"/>
  <c r="G8" i="2" s="1"/>
  <c r="G10" i="2" s="1"/>
  <c r="F5" i="2"/>
  <c r="F7" i="2" s="1"/>
  <c r="E5" i="2"/>
  <c r="E7" i="2" s="1"/>
  <c r="D5" i="2"/>
  <c r="D7" i="2" s="1"/>
  <c r="K4" i="2"/>
  <c r="K3" i="2"/>
  <c r="J16" i="1"/>
  <c r="I16" i="1"/>
  <c r="H16" i="1"/>
  <c r="G16" i="1"/>
  <c r="F16" i="1"/>
  <c r="E16" i="1"/>
  <c r="J15" i="1"/>
  <c r="J17" i="1" s="1"/>
  <c r="I15" i="1"/>
  <c r="I17" i="1" s="1"/>
  <c r="H15" i="1"/>
  <c r="G15" i="1"/>
  <c r="F15" i="1"/>
  <c r="E15" i="1"/>
  <c r="D16" i="1"/>
  <c r="D15" i="1"/>
  <c r="K3" i="1"/>
  <c r="K4" i="1"/>
  <c r="D5" i="1"/>
  <c r="D8" i="1" s="1"/>
  <c r="E5" i="1"/>
  <c r="E8" i="1" s="1"/>
  <c r="E10" i="1" s="1"/>
  <c r="F5" i="1"/>
  <c r="G5" i="1"/>
  <c r="H5" i="1"/>
  <c r="I5" i="1"/>
  <c r="J5" i="1"/>
  <c r="K5" i="1"/>
  <c r="D6" i="1"/>
  <c r="E6" i="1"/>
  <c r="F6" i="1"/>
  <c r="K6" i="1" s="1"/>
  <c r="G6" i="1"/>
  <c r="H6" i="1"/>
  <c r="I6" i="1"/>
  <c r="J6" i="1"/>
  <c r="D7" i="1"/>
  <c r="E7" i="1"/>
  <c r="K15" i="1"/>
  <c r="K16" i="1"/>
  <c r="D17" i="1"/>
  <c r="E17" i="1"/>
  <c r="F17" i="1"/>
  <c r="G17" i="1"/>
  <c r="H17" i="1"/>
  <c r="J19" i="2" l="1"/>
  <c r="J21" i="2" s="1"/>
  <c r="J22" i="2" s="1"/>
  <c r="J26" i="2" s="1"/>
  <c r="H7" i="2"/>
  <c r="K7" i="2" s="1"/>
  <c r="G7" i="2"/>
  <c r="D19" i="2"/>
  <c r="K17" i="2"/>
  <c r="H10" i="2"/>
  <c r="K9" i="2"/>
  <c r="D8" i="2"/>
  <c r="K15" i="2"/>
  <c r="G19" i="2"/>
  <c r="G21" i="2" s="1"/>
  <c r="G22" i="2" s="1"/>
  <c r="G26" i="2" s="1"/>
  <c r="H19" i="2"/>
  <c r="H21" i="2" s="1"/>
  <c r="H22" i="2" s="1"/>
  <c r="F19" i="2"/>
  <c r="F21" i="2" s="1"/>
  <c r="F22" i="2" s="1"/>
  <c r="E8" i="2"/>
  <c r="E10" i="2" s="1"/>
  <c r="F8" i="2"/>
  <c r="F10" i="2" s="1"/>
  <c r="K5" i="2"/>
  <c r="I19" i="2"/>
  <c r="I21" i="2" s="1"/>
  <c r="I22" i="2" s="1"/>
  <c r="I26" i="2" s="1"/>
  <c r="D10" i="1"/>
  <c r="I7" i="1"/>
  <c r="I9" i="1"/>
  <c r="I10" i="1" s="1"/>
  <c r="K17" i="1"/>
  <c r="J19" i="1"/>
  <c r="J21" i="1" s="1"/>
  <c r="J22" i="1" s="1"/>
  <c r="I19" i="1"/>
  <c r="I21" i="1" s="1"/>
  <c r="I22" i="1" s="1"/>
  <c r="F19" i="1"/>
  <c r="F21" i="1" s="1"/>
  <c r="F22" i="1" s="1"/>
  <c r="F26" i="1" s="1"/>
  <c r="J7" i="1"/>
  <c r="G19" i="1"/>
  <c r="G21" i="1" s="1"/>
  <c r="G22" i="1" s="1"/>
  <c r="G26" i="1" s="1"/>
  <c r="J9" i="1"/>
  <c r="J10" i="1" s="1"/>
  <c r="H7" i="1"/>
  <c r="E19" i="1"/>
  <c r="H9" i="1"/>
  <c r="G7" i="1"/>
  <c r="F7" i="1"/>
  <c r="K7" i="1" s="1"/>
  <c r="G8" i="1"/>
  <c r="G10" i="1" s="1"/>
  <c r="F8" i="1"/>
  <c r="F10" i="1" s="1"/>
  <c r="H19" i="1"/>
  <c r="H21" i="1" s="1"/>
  <c r="H22" i="1" s="1"/>
  <c r="D21" i="1"/>
  <c r="J26" i="1" l="1"/>
  <c r="K18" i="2"/>
  <c r="F26" i="2"/>
  <c r="K8" i="2"/>
  <c r="D10" i="2"/>
  <c r="E19" i="2"/>
  <c r="E21" i="2" s="1"/>
  <c r="E22" i="2" s="1"/>
  <c r="E26" i="2" s="1"/>
  <c r="H26" i="2"/>
  <c r="D21" i="2"/>
  <c r="K19" i="2"/>
  <c r="E21" i="1"/>
  <c r="E22" i="1" s="1"/>
  <c r="E26" i="1" s="1"/>
  <c r="K19" i="1"/>
  <c r="K18" i="1"/>
  <c r="H10" i="1"/>
  <c r="H26" i="1" s="1"/>
  <c r="K9" i="1"/>
  <c r="I26" i="1"/>
  <c r="K8" i="1"/>
  <c r="K21" i="1"/>
  <c r="D22" i="1"/>
  <c r="K10" i="2" l="1"/>
  <c r="D22" i="2"/>
  <c r="K22" i="2" s="1"/>
  <c r="K21" i="2"/>
  <c r="K10" i="1"/>
  <c r="K22" i="1"/>
  <c r="D26" i="1"/>
  <c r="K26" i="1" s="1"/>
  <c r="D26" i="2" l="1"/>
  <c r="K26" i="2" s="1"/>
</calcChain>
</file>

<file path=xl/sharedStrings.xml><?xml version="1.0" encoding="utf-8"?>
<sst xmlns="http://schemas.openxmlformats.org/spreadsheetml/2006/main" count="128" uniqueCount="46">
  <si>
    <t>原則課税の納税額</t>
    <rPh sb="0" eb="2">
      <t>ゲンソク</t>
    </rPh>
    <rPh sb="2" eb="4">
      <t>カゼイ</t>
    </rPh>
    <rPh sb="5" eb="8">
      <t>ノウゼイガク</t>
    </rPh>
    <phoneticPr fontId="1"/>
  </si>
  <si>
    <t>年間売上の想定（税込み）</t>
    <rPh sb="0" eb="4">
      <t>ネンカンウリアゲ</t>
    </rPh>
    <rPh sb="5" eb="7">
      <t>ソウテイ</t>
    </rPh>
    <rPh sb="8" eb="10">
      <t>ゼイコ</t>
    </rPh>
    <phoneticPr fontId="1"/>
  </si>
  <si>
    <t>年間売上消費税</t>
    <rPh sb="0" eb="4">
      <t>ネンカンウリアゲ</t>
    </rPh>
    <rPh sb="4" eb="7">
      <t>ショウヒゼイ</t>
    </rPh>
    <phoneticPr fontId="1"/>
  </si>
  <si>
    <t>年間支払消費税</t>
    <rPh sb="0" eb="2">
      <t>ネンカン</t>
    </rPh>
    <rPh sb="2" eb="4">
      <t>シハラ</t>
    </rPh>
    <rPh sb="4" eb="7">
      <t>ショウヒゼイ</t>
    </rPh>
    <phoneticPr fontId="1"/>
  </si>
  <si>
    <t>A</t>
    <phoneticPr fontId="1"/>
  </si>
  <si>
    <t>B</t>
    <phoneticPr fontId="1"/>
  </si>
  <si>
    <t>簡易課税制度の納税額</t>
    <rPh sb="0" eb="6">
      <t>カンイカゼイセイド</t>
    </rPh>
    <rPh sb="7" eb="10">
      <t>ノウゼイガク</t>
    </rPh>
    <phoneticPr fontId="1"/>
  </si>
  <si>
    <t>特例適用の納税額</t>
    <rPh sb="0" eb="2">
      <t>トクレイ</t>
    </rPh>
    <rPh sb="2" eb="4">
      <t>テキヨウ</t>
    </rPh>
    <rPh sb="5" eb="8">
      <t>ノウゼイガク</t>
    </rPh>
    <phoneticPr fontId="1"/>
  </si>
  <si>
    <t>令和6年</t>
    <rPh sb="0" eb="2">
      <t>レイワ</t>
    </rPh>
    <rPh sb="3" eb="4">
      <t>ネン</t>
    </rPh>
    <phoneticPr fontId="1"/>
  </si>
  <si>
    <t>令和7年</t>
    <rPh sb="0" eb="2">
      <t>レイワ</t>
    </rPh>
    <rPh sb="3" eb="4">
      <t>ネン</t>
    </rPh>
    <phoneticPr fontId="1"/>
  </si>
  <si>
    <t>令和8年</t>
    <rPh sb="0" eb="2">
      <t>レイワ</t>
    </rPh>
    <rPh sb="3" eb="4">
      <t>ネン</t>
    </rPh>
    <phoneticPr fontId="1"/>
  </si>
  <si>
    <t>令和9年</t>
    <rPh sb="0" eb="2">
      <t>レイワ</t>
    </rPh>
    <rPh sb="3" eb="4">
      <t>ネン</t>
    </rPh>
    <phoneticPr fontId="1"/>
  </si>
  <si>
    <t>令和10年</t>
    <rPh sb="0" eb="2">
      <t>レイワ</t>
    </rPh>
    <rPh sb="4" eb="5">
      <t>ネン</t>
    </rPh>
    <phoneticPr fontId="1"/>
  </si>
  <si>
    <t>令和11年</t>
    <rPh sb="0" eb="2">
      <t>レイワ</t>
    </rPh>
    <rPh sb="4" eb="5">
      <t>ネン</t>
    </rPh>
    <phoneticPr fontId="1"/>
  </si>
  <si>
    <t>※１　令和5年は10月からの3ケ月なので、年間売上のうち、3/12ケ月のみ課税事業者として概算計算</t>
    <rPh sb="3" eb="5">
      <t>レイワ</t>
    </rPh>
    <rPh sb="6" eb="7">
      <t>ネン</t>
    </rPh>
    <rPh sb="10" eb="11">
      <t>ガツ</t>
    </rPh>
    <rPh sb="15" eb="17">
      <t>カゲツ</t>
    </rPh>
    <rPh sb="21" eb="23">
      <t>ネンカン</t>
    </rPh>
    <rPh sb="23" eb="25">
      <t>ウリアゲ</t>
    </rPh>
    <rPh sb="33" eb="35">
      <t>カゲツ</t>
    </rPh>
    <rPh sb="37" eb="39">
      <t>カゼイ</t>
    </rPh>
    <rPh sb="39" eb="42">
      <t>ジギョウシャ</t>
    </rPh>
    <rPh sb="45" eb="47">
      <t>ガイサン</t>
    </rPh>
    <rPh sb="47" eb="49">
      <t>ケイサン</t>
    </rPh>
    <phoneticPr fontId="1"/>
  </si>
  <si>
    <t>－</t>
  </si>
  <si>
    <t>－</t>
    <phoneticPr fontId="1"/>
  </si>
  <si>
    <t>インボイス制度適用前
との手取り差額</t>
    <rPh sb="5" eb="7">
      <t>セイド</t>
    </rPh>
    <rPh sb="7" eb="10">
      <t>テキヨウマエ</t>
    </rPh>
    <rPh sb="13" eb="15">
      <t>テド</t>
    </rPh>
    <rPh sb="16" eb="18">
      <t>サガク</t>
    </rPh>
    <phoneticPr fontId="1"/>
  </si>
  <si>
    <t>C =A×10/110</t>
    <phoneticPr fontId="1"/>
  </si>
  <si>
    <t>D =B×10/110</t>
    <phoneticPr fontId="1"/>
  </si>
  <si>
    <t>F =D×20%</t>
    <phoneticPr fontId="1"/>
  </si>
  <si>
    <t>G =D×50%</t>
    <phoneticPr fontId="1"/>
  </si>
  <si>
    <t>H =▲F(又はG)</t>
    <rPh sb="6" eb="7">
      <t>マタ</t>
    </rPh>
    <phoneticPr fontId="1"/>
  </si>
  <si>
    <t>7期合計</t>
    <rPh sb="1" eb="2">
      <t>キ</t>
    </rPh>
    <rPh sb="2" eb="4">
      <t>ゴウケイ</t>
    </rPh>
    <phoneticPr fontId="1"/>
  </si>
  <si>
    <t>サービス業の場合</t>
    <rPh sb="4" eb="5">
      <t>ギョウ</t>
    </rPh>
    <rPh sb="6" eb="8">
      <t>バアイ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</si>
  <si>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令和5年</t>
    </r>
    <r>
      <rPr>
        <b/>
        <sz val="8"/>
        <color theme="1"/>
        <rFont val="游ゴシック"/>
        <family val="3"/>
        <charset val="128"/>
        <scheme val="minor"/>
      </rPr>
      <t xml:space="preserve"> ※1</t>
    </r>
    <rPh sb="0" eb="2">
      <t>レイワ</t>
    </rPh>
    <rPh sb="3" eb="4">
      <t>ネン</t>
    </rPh>
    <phoneticPr fontId="1"/>
  </si>
  <si>
    <t>インボイス導入後の年間利益</t>
    <rPh sb="5" eb="8">
      <t>ドウニュウゴ</t>
    </rPh>
    <rPh sb="9" eb="13">
      <t>ネンカンリエキ</t>
    </rPh>
    <phoneticPr fontId="1"/>
  </si>
  <si>
    <t>インボイス導入前の年間利益</t>
    <rPh sb="5" eb="7">
      <t>ドウニュウ</t>
    </rPh>
    <rPh sb="7" eb="8">
      <t>マエ</t>
    </rPh>
    <rPh sb="9" eb="11">
      <t>ネンカン</t>
    </rPh>
    <rPh sb="11" eb="13">
      <t>リエキ</t>
    </rPh>
    <phoneticPr fontId="1"/>
  </si>
  <si>
    <t>年間支払い課税経費の想定（税込み）</t>
    <rPh sb="0" eb="2">
      <t>ネンカン</t>
    </rPh>
    <rPh sb="2" eb="4">
      <t>シハラ</t>
    </rPh>
    <rPh sb="5" eb="7">
      <t>カゼイ</t>
    </rPh>
    <rPh sb="7" eb="9">
      <t>ケイヒ</t>
    </rPh>
    <rPh sb="10" eb="12">
      <t>ソウテイ</t>
    </rPh>
    <rPh sb="13" eb="15">
      <t>ゼイコ</t>
    </rPh>
    <phoneticPr fontId="1"/>
  </si>
  <si>
    <r>
      <t>インボイス制度で免税事業者が課税事業者になった場合の</t>
    </r>
    <r>
      <rPr>
        <b/>
        <sz val="18"/>
        <color rgb="FFFF0000"/>
        <rFont val="游ゴシック"/>
        <family val="3"/>
        <charset val="128"/>
        <scheme val="minor"/>
      </rPr>
      <t>『消費税納税シミュレーション』</t>
    </r>
    <rPh sb="8" eb="13">
      <t>メンゼイジギョウシャ</t>
    </rPh>
    <rPh sb="14" eb="16">
      <t>カゼイ</t>
    </rPh>
    <rPh sb="16" eb="19">
      <t>ジギョウシャ</t>
    </rPh>
    <rPh sb="23" eb="25">
      <t>バアイ</t>
    </rPh>
    <rPh sb="27" eb="30">
      <t>ショウヒゼイ</t>
    </rPh>
    <rPh sb="30" eb="32">
      <t>ノウゼイ</t>
    </rPh>
    <phoneticPr fontId="1"/>
  </si>
  <si>
    <t>年間利益の変動額</t>
    <rPh sb="0" eb="2">
      <t>ネンカン</t>
    </rPh>
    <rPh sb="2" eb="4">
      <t>リエキ</t>
    </rPh>
    <rPh sb="5" eb="7">
      <t>ヘンドウ</t>
    </rPh>
    <rPh sb="7" eb="8">
      <t>ガク</t>
    </rPh>
    <phoneticPr fontId="1"/>
  </si>
  <si>
    <r>
      <t>インボイス制度で免税事業者が課税事業者になった場合の</t>
    </r>
    <r>
      <rPr>
        <b/>
        <sz val="18"/>
        <color rgb="FFFF0000"/>
        <rFont val="游ゴシック"/>
        <family val="3"/>
        <charset val="128"/>
        <scheme val="minor"/>
      </rPr>
      <t>『所得税・住民税額シミュレーション』</t>
    </r>
    <rPh sb="8" eb="13">
      <t>メンゼイジギョウシャ</t>
    </rPh>
    <rPh sb="14" eb="16">
      <t>カゼイ</t>
    </rPh>
    <rPh sb="16" eb="19">
      <t>ジギョウシャ</t>
    </rPh>
    <rPh sb="23" eb="25">
      <t>バアイ</t>
    </rPh>
    <rPh sb="27" eb="30">
      <t>ショトクゼイ</t>
    </rPh>
    <rPh sb="31" eb="34">
      <t>ジュウミンゼイ</t>
    </rPh>
    <rPh sb="34" eb="35">
      <t>ガク</t>
    </rPh>
    <phoneticPr fontId="1"/>
  </si>
  <si>
    <t>想定（所得税率＋住民税）10％＋10％</t>
    <rPh sb="0" eb="2">
      <t>ソウテイ</t>
    </rPh>
    <rPh sb="3" eb="7">
      <t>ショトクゼイリツ</t>
    </rPh>
    <rPh sb="8" eb="11">
      <t>ジュウミンゼイ</t>
    </rPh>
    <phoneticPr fontId="1"/>
  </si>
  <si>
    <t>（所得税＋住民税）変動額</t>
    <rPh sb="1" eb="4">
      <t>ショトクゼイ</t>
    </rPh>
    <rPh sb="5" eb="8">
      <t>ジュウミンゼイ</t>
    </rPh>
    <rPh sb="9" eb="11">
      <t>ヘンドウ</t>
    </rPh>
    <rPh sb="11" eb="12">
      <t>ガク</t>
    </rPh>
    <phoneticPr fontId="1"/>
  </si>
  <si>
    <r>
      <t>インボイス制度で免税事業者が課税事業者になった場合の</t>
    </r>
    <r>
      <rPr>
        <b/>
        <sz val="18"/>
        <color rgb="FFFF0000"/>
        <rFont val="游ゴシック"/>
        <family val="3"/>
        <charset val="128"/>
        <scheme val="minor"/>
      </rPr>
      <t>『手取り変動シミュレーション』</t>
    </r>
    <rPh sb="8" eb="13">
      <t>メンゼイジギョウシャ</t>
    </rPh>
    <rPh sb="14" eb="16">
      <t>カゼイ</t>
    </rPh>
    <rPh sb="16" eb="19">
      <t>ジギョウシャ</t>
    </rPh>
    <rPh sb="23" eb="25">
      <t>バアイ</t>
    </rPh>
    <rPh sb="27" eb="29">
      <t>テド</t>
    </rPh>
    <rPh sb="30" eb="32">
      <t>ヘンドウ</t>
    </rPh>
    <phoneticPr fontId="1"/>
  </si>
  <si>
    <t>J</t>
    <phoneticPr fontId="1"/>
  </si>
  <si>
    <t>K</t>
    <phoneticPr fontId="1"/>
  </si>
  <si>
    <t>L =J－K</t>
    <phoneticPr fontId="1"/>
  </si>
  <si>
    <t>M=L×100/110</t>
    <phoneticPr fontId="1"/>
  </si>
  <si>
    <t>O =D×20%</t>
    <phoneticPr fontId="1"/>
  </si>
  <si>
    <t>P =D×50%</t>
    <phoneticPr fontId="1"/>
  </si>
  <si>
    <t>Q =▲F(又はG)</t>
    <rPh sb="6" eb="7">
      <t>マタ</t>
    </rPh>
    <phoneticPr fontId="1"/>
  </si>
  <si>
    <t>R =▲F(又はG)</t>
    <rPh sb="6" eb="7">
      <t>マタ</t>
    </rPh>
    <phoneticPr fontId="1"/>
  </si>
  <si>
    <t>N ＝M－L</t>
    <phoneticPr fontId="1"/>
  </si>
  <si>
    <t>E ＝C－D</t>
    <phoneticPr fontId="1"/>
  </si>
  <si>
    <t>想定（所得税率＋住民税）5％＋10％</t>
    <rPh sb="0" eb="2">
      <t>ソウテイ</t>
    </rPh>
    <rPh sb="3" eb="7">
      <t>ショトクゼイリツ</t>
    </rPh>
    <rPh sb="8" eb="11">
      <t>ジュウミンゼイ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</si>
</sst>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万円&quot;"/>
    <numFmt numFmtId="177" formatCode="#,###.0&quot;万円&quot;"/>
    <numFmt numFmtId="178" formatCode="&quot;▲&quot;#,###.0&quot;万円&quot;"/>
    <numFmt numFmtId="179" formatCode="&quot;▲&quot;#,##0.0&quot;万円&quot;"/>
    <numFmt numFmtId="180" formatCode="&quot;＋&quot;#,##0.0&quot;万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4" fillId="4" borderId="3" xfId="0" applyNumberFormat="1" applyFont="1" applyFill="1" applyBorder="1">
      <alignment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indent="1"/>
    </xf>
    <xf numFmtId="176" fontId="4" fillId="2" borderId="9" xfId="0" applyNumberFormat="1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176" fontId="4" fillId="2" borderId="15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7" fontId="3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0" fontId="2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76" fontId="4" fillId="2" borderId="21" xfId="0" applyNumberFormat="1" applyFont="1" applyFill="1" applyBorder="1">
      <alignment vertical="center"/>
    </xf>
    <xf numFmtId="176" fontId="4" fillId="2" borderId="22" xfId="0" applyNumberFormat="1" applyFont="1" applyFill="1" applyBorder="1">
      <alignment vertical="center"/>
    </xf>
    <xf numFmtId="176" fontId="3" fillId="2" borderId="23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176" fontId="3" fillId="2" borderId="26" xfId="0" applyNumberFormat="1" applyFont="1" applyFill="1" applyBorder="1">
      <alignment vertical="center"/>
    </xf>
    <xf numFmtId="177" fontId="3" fillId="2" borderId="25" xfId="0" applyNumberFormat="1" applyFont="1" applyFill="1" applyBorder="1">
      <alignment vertical="center"/>
    </xf>
    <xf numFmtId="177" fontId="3" fillId="2" borderId="26" xfId="0" applyNumberFormat="1" applyFont="1" applyFill="1" applyBorder="1">
      <alignment vertical="center"/>
    </xf>
    <xf numFmtId="177" fontId="4" fillId="4" borderId="27" xfId="0" applyNumberFormat="1" applyFont="1" applyFill="1" applyBorder="1">
      <alignment vertical="center"/>
    </xf>
    <xf numFmtId="177" fontId="3" fillId="2" borderId="28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 indent="1"/>
    </xf>
    <xf numFmtId="0" fontId="4" fillId="2" borderId="36" xfId="0" applyFont="1" applyFill="1" applyBorder="1">
      <alignment vertical="center"/>
    </xf>
    <xf numFmtId="177" fontId="4" fillId="4" borderId="38" xfId="0" applyNumberFormat="1" applyFont="1" applyFill="1" applyBorder="1">
      <alignment vertical="center"/>
    </xf>
    <xf numFmtId="177" fontId="4" fillId="4" borderId="39" xfId="0" applyNumberFormat="1" applyFont="1" applyFill="1" applyBorder="1">
      <alignment vertical="center"/>
    </xf>
    <xf numFmtId="177" fontId="3" fillId="2" borderId="40" xfId="0" applyNumberFormat="1" applyFont="1" applyFill="1" applyBorder="1">
      <alignment vertical="center"/>
    </xf>
    <xf numFmtId="178" fontId="4" fillId="4" borderId="31" xfId="0" applyNumberFormat="1" applyFont="1" applyFill="1" applyBorder="1">
      <alignment vertical="center"/>
    </xf>
    <xf numFmtId="178" fontId="4" fillId="4" borderId="32" xfId="0" applyNumberFormat="1" applyFont="1" applyFill="1" applyBorder="1">
      <alignment vertical="center"/>
    </xf>
    <xf numFmtId="178" fontId="4" fillId="4" borderId="33" xfId="0" applyNumberFormat="1" applyFont="1" applyFill="1" applyBorder="1">
      <alignment vertical="center"/>
    </xf>
    <xf numFmtId="178" fontId="4" fillId="4" borderId="34" xfId="0" applyNumberFormat="1" applyFont="1" applyFill="1" applyBorder="1">
      <alignment vertical="center"/>
    </xf>
    <xf numFmtId="177" fontId="3" fillId="2" borderId="37" xfId="0" applyNumberFormat="1" applyFont="1" applyFill="1" applyBorder="1" applyAlignment="1">
      <alignment horizontal="center" vertical="center"/>
    </xf>
    <xf numFmtId="177" fontId="3" fillId="2" borderId="38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 indent="1"/>
    </xf>
    <xf numFmtId="0" fontId="4" fillId="2" borderId="46" xfId="0" applyFont="1" applyFill="1" applyBorder="1">
      <alignment vertical="center"/>
    </xf>
    <xf numFmtId="177" fontId="3" fillId="2" borderId="50" xfId="0" applyNumberFormat="1" applyFont="1" applyFill="1" applyBorder="1">
      <alignment vertical="center"/>
    </xf>
    <xf numFmtId="176" fontId="3" fillId="2" borderId="27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28" xfId="0" applyNumberFormat="1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0" fontId="4" fillId="4" borderId="29" xfId="0" applyFont="1" applyFill="1" applyBorder="1" applyAlignment="1">
      <alignment horizontal="left" vertical="center" indent="1"/>
    </xf>
    <xf numFmtId="0" fontId="4" fillId="4" borderId="30" xfId="0" applyFont="1" applyFill="1" applyBorder="1" applyAlignment="1">
      <alignment vertical="center" wrapText="1"/>
    </xf>
    <xf numFmtId="180" fontId="4" fillId="4" borderId="31" xfId="0" applyNumberFormat="1" applyFont="1" applyFill="1" applyBorder="1">
      <alignment vertical="center"/>
    </xf>
    <xf numFmtId="180" fontId="4" fillId="4" borderId="32" xfId="0" applyNumberFormat="1" applyFont="1" applyFill="1" applyBorder="1">
      <alignment vertical="center"/>
    </xf>
    <xf numFmtId="180" fontId="4" fillId="4" borderId="33" xfId="0" applyNumberFormat="1" applyFont="1" applyFill="1" applyBorder="1">
      <alignment vertical="center"/>
    </xf>
    <xf numFmtId="180" fontId="4" fillId="4" borderId="34" xfId="0" applyNumberFormat="1" applyFont="1" applyFill="1" applyBorder="1">
      <alignment vertical="center"/>
    </xf>
    <xf numFmtId="0" fontId="4" fillId="4" borderId="51" xfId="0" applyFont="1" applyFill="1" applyBorder="1" applyAlignment="1">
      <alignment horizontal="left" vertical="center" indent="1"/>
    </xf>
    <xf numFmtId="0" fontId="4" fillId="4" borderId="52" xfId="0" applyFont="1" applyFill="1" applyBorder="1" applyAlignment="1">
      <alignment vertical="center" wrapText="1"/>
    </xf>
    <xf numFmtId="179" fontId="4" fillId="4" borderId="53" xfId="0" applyNumberFormat="1" applyFont="1" applyFill="1" applyBorder="1">
      <alignment vertical="center"/>
    </xf>
    <xf numFmtId="179" fontId="4" fillId="4" borderId="54" xfId="0" applyNumberFormat="1" applyFont="1" applyFill="1" applyBorder="1">
      <alignment vertical="center"/>
    </xf>
    <xf numFmtId="179" fontId="4" fillId="4" borderId="55" xfId="0" applyNumberFormat="1" applyFont="1" applyFill="1" applyBorder="1">
      <alignment vertical="center"/>
    </xf>
    <xf numFmtId="179" fontId="4" fillId="4" borderId="56" xfId="0" applyNumberFormat="1" applyFont="1" applyFill="1" applyBorder="1">
      <alignment vertical="center"/>
    </xf>
    <xf numFmtId="178" fontId="4" fillId="2" borderId="23" xfId="0" applyNumberFormat="1" applyFont="1" applyFill="1" applyBorder="1">
      <alignment vertical="center"/>
    </xf>
    <xf numFmtId="178" fontId="4" fillId="2" borderId="2" xfId="0" applyNumberFormat="1" applyFont="1" applyFill="1" applyBorder="1">
      <alignment vertical="center"/>
    </xf>
    <xf numFmtId="178" fontId="4" fillId="2" borderId="24" xfId="0" applyNumberFormat="1" applyFont="1" applyFill="1" applyBorder="1">
      <alignment vertical="center"/>
    </xf>
    <xf numFmtId="178" fontId="4" fillId="2" borderId="16" xfId="0" applyNumberFormat="1" applyFont="1" applyFill="1" applyBorder="1">
      <alignment vertical="center"/>
    </xf>
    <xf numFmtId="179" fontId="4" fillId="2" borderId="37" xfId="0" applyNumberFormat="1" applyFont="1" applyFill="1" applyBorder="1">
      <alignment vertical="center"/>
    </xf>
    <xf numFmtId="179" fontId="4" fillId="2" borderId="38" xfId="0" applyNumberFormat="1" applyFont="1" applyFill="1" applyBorder="1">
      <alignment vertical="center"/>
    </xf>
    <xf numFmtId="179" fontId="4" fillId="2" borderId="39" xfId="0" applyNumberFormat="1" applyFont="1" applyFill="1" applyBorder="1">
      <alignment vertical="center"/>
    </xf>
    <xf numFmtId="179" fontId="4" fillId="2" borderId="40" xfId="0" applyNumberFormat="1" applyFont="1" applyFill="1" applyBorder="1">
      <alignment vertical="center"/>
    </xf>
    <xf numFmtId="176" fontId="4" fillId="5" borderId="21" xfId="0" applyNumberFormat="1" applyFont="1" applyFill="1" applyBorder="1" applyProtection="1">
      <alignment vertical="center"/>
      <protection locked="0"/>
    </xf>
    <xf numFmtId="176" fontId="4" fillId="5" borderId="9" xfId="0" applyNumberFormat="1" applyFont="1" applyFill="1" applyBorder="1" applyProtection="1">
      <alignment vertical="center"/>
      <protection locked="0"/>
    </xf>
    <xf numFmtId="176" fontId="4" fillId="5" borderId="22" xfId="0" applyNumberFormat="1" applyFont="1" applyFill="1" applyBorder="1" applyProtection="1">
      <alignment vertical="center"/>
      <protection locked="0"/>
    </xf>
    <xf numFmtId="176" fontId="3" fillId="5" borderId="23" xfId="0" applyNumberFormat="1" applyFont="1" applyFill="1" applyBorder="1" applyProtection="1">
      <alignment vertical="center"/>
      <protection locked="0"/>
    </xf>
    <xf numFmtId="176" fontId="3" fillId="5" borderId="2" xfId="0" applyNumberFormat="1" applyFont="1" applyFill="1" applyBorder="1" applyProtection="1">
      <alignment vertical="center"/>
      <protection locked="0"/>
    </xf>
    <xf numFmtId="176" fontId="3" fillId="5" borderId="24" xfId="0" applyNumberFormat="1" applyFont="1" applyFill="1" applyBorder="1" applyProtection="1">
      <alignment vertical="center"/>
      <protection locked="0"/>
    </xf>
    <xf numFmtId="177" fontId="3" fillId="6" borderId="50" xfId="0" applyNumberFormat="1" applyFont="1" applyFill="1" applyBorder="1">
      <alignment vertical="center"/>
    </xf>
    <xf numFmtId="9" fontId="4" fillId="5" borderId="47" xfId="0" applyNumberFormat="1" applyFont="1" applyFill="1" applyBorder="1" applyProtection="1">
      <alignment vertical="center"/>
      <protection locked="0"/>
    </xf>
    <xf numFmtId="9" fontId="4" fillId="5" borderId="48" xfId="0" applyNumberFormat="1" applyFont="1" applyFill="1" applyBorder="1" applyProtection="1">
      <alignment vertical="center"/>
      <protection locked="0"/>
    </xf>
    <xf numFmtId="9" fontId="4" fillId="5" borderId="49" xfId="0" applyNumberFormat="1" applyFont="1" applyFill="1" applyBorder="1" applyProtection="1">
      <alignment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2" fillId="2" borderId="4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6E22-5C84-422D-A5F4-F22739DD2AB5}">
  <sheetPr>
    <pageSetUpPr fitToPage="1"/>
  </sheetPr>
  <dimension ref="B1:K27"/>
  <sheetViews>
    <sheetView topLeftCell="A15" workbookViewId="0">
      <selection activeCell="L27" sqref="A1:L27"/>
    </sheetView>
  </sheetViews>
  <sheetFormatPr defaultRowHeight="18.75" x14ac:dyDescent="0.4"/>
  <cols>
    <col min="1" max="1" width="1.625" style="1" customWidth="1"/>
    <col min="2" max="2" width="18.875" style="2" bestFit="1" customWidth="1"/>
    <col min="3" max="3" width="38.5" style="3" bestFit="1" customWidth="1"/>
    <col min="4" max="10" width="12.375" style="1" customWidth="1"/>
    <col min="11" max="11" width="13" style="1" bestFit="1" customWidth="1"/>
    <col min="12" max="12" width="2.125" style="1" customWidth="1"/>
    <col min="13" max="16384" width="9" style="1"/>
  </cols>
  <sheetData>
    <row r="1" spans="2:11" ht="30.75" thickBot="1" x14ac:dyDescent="0.45">
      <c r="B1" s="86" t="s">
        <v>29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s="4" customFormat="1" ht="24" customHeight="1" thickBot="1" x14ac:dyDescent="0.45">
      <c r="B2" s="87" t="s">
        <v>24</v>
      </c>
      <c r="C2" s="88"/>
      <c r="D2" s="26" t="s">
        <v>25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27" t="s">
        <v>13</v>
      </c>
      <c r="K2" s="20" t="s">
        <v>23</v>
      </c>
    </row>
    <row r="3" spans="2:11" ht="24" customHeight="1" thickTop="1" x14ac:dyDescent="0.4">
      <c r="B3" s="14" t="s">
        <v>4</v>
      </c>
      <c r="C3" s="16" t="s">
        <v>1</v>
      </c>
      <c r="D3" s="76">
        <v>550</v>
      </c>
      <c r="E3" s="77">
        <v>550</v>
      </c>
      <c r="F3" s="77">
        <v>550</v>
      </c>
      <c r="G3" s="77">
        <v>550</v>
      </c>
      <c r="H3" s="77">
        <v>550</v>
      </c>
      <c r="I3" s="77">
        <v>550</v>
      </c>
      <c r="J3" s="78">
        <v>550</v>
      </c>
      <c r="K3" s="21">
        <f>SUM(D3:J3)</f>
        <v>3850</v>
      </c>
    </row>
    <row r="4" spans="2:11" ht="24" customHeight="1" x14ac:dyDescent="0.4">
      <c r="B4" s="11" t="s">
        <v>5</v>
      </c>
      <c r="C4" s="17" t="s">
        <v>28</v>
      </c>
      <c r="D4" s="79">
        <v>22</v>
      </c>
      <c r="E4" s="80">
        <v>22</v>
      </c>
      <c r="F4" s="80">
        <v>22</v>
      </c>
      <c r="G4" s="80">
        <v>22</v>
      </c>
      <c r="H4" s="80">
        <v>22</v>
      </c>
      <c r="I4" s="80">
        <v>22</v>
      </c>
      <c r="J4" s="81">
        <v>22</v>
      </c>
      <c r="K4" s="22">
        <f t="shared" ref="K4:K10" si="0">SUM(D4:J4)</f>
        <v>154</v>
      </c>
    </row>
    <row r="5" spans="2:11" ht="24" customHeight="1" x14ac:dyDescent="0.4">
      <c r="B5" s="10" t="s">
        <v>18</v>
      </c>
      <c r="C5" s="18" t="s">
        <v>2</v>
      </c>
      <c r="D5" s="32">
        <f>D3*10/110</f>
        <v>50</v>
      </c>
      <c r="E5" s="6">
        <f t="shared" ref="E5:J5" si="1">E3*10/110</f>
        <v>50</v>
      </c>
      <c r="F5" s="6">
        <f t="shared" si="1"/>
        <v>50</v>
      </c>
      <c r="G5" s="6">
        <f t="shared" si="1"/>
        <v>50</v>
      </c>
      <c r="H5" s="6">
        <f t="shared" si="1"/>
        <v>50</v>
      </c>
      <c r="I5" s="6">
        <f t="shared" si="1"/>
        <v>50</v>
      </c>
      <c r="J5" s="33">
        <f t="shared" si="1"/>
        <v>50</v>
      </c>
      <c r="K5" s="23">
        <f t="shared" si="0"/>
        <v>350</v>
      </c>
    </row>
    <row r="6" spans="2:11" ht="24" customHeight="1" x14ac:dyDescent="0.4">
      <c r="B6" s="11" t="s">
        <v>19</v>
      </c>
      <c r="C6" s="17" t="s">
        <v>3</v>
      </c>
      <c r="D6" s="30">
        <f>D4*10/110</f>
        <v>2</v>
      </c>
      <c r="E6" s="5">
        <f t="shared" ref="E6:J6" si="2">E4*10/110</f>
        <v>2</v>
      </c>
      <c r="F6" s="5">
        <f t="shared" si="2"/>
        <v>2</v>
      </c>
      <c r="G6" s="5">
        <f t="shared" si="2"/>
        <v>2</v>
      </c>
      <c r="H6" s="5">
        <f t="shared" si="2"/>
        <v>2</v>
      </c>
      <c r="I6" s="5">
        <f t="shared" si="2"/>
        <v>2</v>
      </c>
      <c r="J6" s="31">
        <f t="shared" si="2"/>
        <v>2</v>
      </c>
      <c r="K6" s="22">
        <f t="shared" si="0"/>
        <v>14</v>
      </c>
    </row>
    <row r="7" spans="2:11" ht="24" customHeight="1" x14ac:dyDescent="0.4">
      <c r="B7" s="10" t="s">
        <v>44</v>
      </c>
      <c r="C7" s="18" t="s">
        <v>0</v>
      </c>
      <c r="D7" s="34">
        <f>(D5-D6)*3/12</f>
        <v>12</v>
      </c>
      <c r="E7" s="7">
        <f t="shared" ref="E7:J7" si="3">E5-E6</f>
        <v>48</v>
      </c>
      <c r="F7" s="7">
        <f t="shared" si="3"/>
        <v>48</v>
      </c>
      <c r="G7" s="7">
        <f t="shared" si="3"/>
        <v>48</v>
      </c>
      <c r="H7" s="7">
        <f t="shared" si="3"/>
        <v>48</v>
      </c>
      <c r="I7" s="7">
        <f t="shared" si="3"/>
        <v>48</v>
      </c>
      <c r="J7" s="35">
        <f t="shared" si="3"/>
        <v>48</v>
      </c>
      <c r="K7" s="24">
        <f t="shared" si="0"/>
        <v>300</v>
      </c>
    </row>
    <row r="8" spans="2:11" ht="24" customHeight="1" x14ac:dyDescent="0.4">
      <c r="B8" s="12" t="s">
        <v>20</v>
      </c>
      <c r="C8" s="19" t="s">
        <v>7</v>
      </c>
      <c r="D8" s="36">
        <f>(D5*20%)*3/12</f>
        <v>2.5</v>
      </c>
      <c r="E8" s="8">
        <f>E5*0.2</f>
        <v>10</v>
      </c>
      <c r="F8" s="8">
        <f>F5*0.2</f>
        <v>10</v>
      </c>
      <c r="G8" s="8">
        <f>G5*0.2</f>
        <v>10</v>
      </c>
      <c r="H8" s="9" t="s">
        <v>16</v>
      </c>
      <c r="I8" s="9" t="s">
        <v>16</v>
      </c>
      <c r="J8" s="37" t="s">
        <v>16</v>
      </c>
      <c r="K8" s="25">
        <f t="shared" si="0"/>
        <v>32.5</v>
      </c>
    </row>
    <row r="9" spans="2:11" ht="24" customHeight="1" thickBot="1" x14ac:dyDescent="0.45">
      <c r="B9" s="38" t="s">
        <v>21</v>
      </c>
      <c r="C9" s="39" t="s">
        <v>6</v>
      </c>
      <c r="D9" s="47" t="s">
        <v>15</v>
      </c>
      <c r="E9" s="48" t="s">
        <v>15</v>
      </c>
      <c r="F9" s="48" t="s">
        <v>15</v>
      </c>
      <c r="G9" s="48" t="s">
        <v>15</v>
      </c>
      <c r="H9" s="40">
        <f t="shared" ref="H9:J9" si="4">H5*0.5</f>
        <v>25</v>
      </c>
      <c r="I9" s="40">
        <f t="shared" si="4"/>
        <v>25</v>
      </c>
      <c r="J9" s="41">
        <f t="shared" si="4"/>
        <v>25</v>
      </c>
      <c r="K9" s="42">
        <f t="shared" si="0"/>
        <v>75</v>
      </c>
    </row>
    <row r="10" spans="2:11" ht="40.5" thickTop="1" thickBot="1" x14ac:dyDescent="0.45">
      <c r="B10" s="56" t="s">
        <v>22</v>
      </c>
      <c r="C10" s="57" t="s">
        <v>17</v>
      </c>
      <c r="D10" s="43">
        <f>D8</f>
        <v>2.5</v>
      </c>
      <c r="E10" s="44">
        <f>E8</f>
        <v>10</v>
      </c>
      <c r="F10" s="44">
        <f>F8</f>
        <v>10</v>
      </c>
      <c r="G10" s="44">
        <f>G8</f>
        <v>10</v>
      </c>
      <c r="H10" s="44">
        <f>H9</f>
        <v>25</v>
      </c>
      <c r="I10" s="44">
        <f t="shared" ref="I10:J10" si="5">I9</f>
        <v>25</v>
      </c>
      <c r="J10" s="45">
        <f t="shared" si="5"/>
        <v>25</v>
      </c>
      <c r="K10" s="46">
        <f t="shared" si="0"/>
        <v>107.5</v>
      </c>
    </row>
    <row r="11" spans="2:11" ht="24" customHeight="1" x14ac:dyDescent="0.4">
      <c r="D11" s="89" t="s">
        <v>14</v>
      </c>
      <c r="E11" s="89"/>
      <c r="F11" s="89"/>
      <c r="G11" s="89"/>
      <c r="H11" s="89"/>
      <c r="I11" s="89"/>
      <c r="J11" s="89"/>
      <c r="K11" s="89"/>
    </row>
    <row r="12" spans="2:11" ht="7.5" customHeight="1" x14ac:dyDescent="0.4"/>
    <row r="13" spans="2:11" ht="30.75" thickBot="1" x14ac:dyDescent="0.45">
      <c r="B13" s="86" t="s">
        <v>31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2:11" s="4" customFormat="1" ht="24" customHeight="1" thickBot="1" x14ac:dyDescent="0.45">
      <c r="B14" s="87" t="s">
        <v>24</v>
      </c>
      <c r="C14" s="88"/>
      <c r="D14" s="26" t="s">
        <v>25</v>
      </c>
      <c r="E14" s="13" t="s">
        <v>8</v>
      </c>
      <c r="F14" s="13" t="s">
        <v>9</v>
      </c>
      <c r="G14" s="13" t="s">
        <v>10</v>
      </c>
      <c r="H14" s="13" t="s">
        <v>11</v>
      </c>
      <c r="I14" s="13" t="s">
        <v>12</v>
      </c>
      <c r="J14" s="27" t="s">
        <v>13</v>
      </c>
      <c r="K14" s="20" t="s">
        <v>23</v>
      </c>
    </row>
    <row r="15" spans="2:11" ht="24" customHeight="1" thickTop="1" x14ac:dyDescent="0.4">
      <c r="B15" s="14" t="s">
        <v>35</v>
      </c>
      <c r="C15" s="16" t="s">
        <v>1</v>
      </c>
      <c r="D15" s="28">
        <f>D3</f>
        <v>550</v>
      </c>
      <c r="E15" s="15">
        <f t="shared" ref="E15:J15" si="6">E3</f>
        <v>550</v>
      </c>
      <c r="F15" s="15">
        <f t="shared" si="6"/>
        <v>550</v>
      </c>
      <c r="G15" s="15">
        <f t="shared" si="6"/>
        <v>550</v>
      </c>
      <c r="H15" s="15">
        <f t="shared" si="6"/>
        <v>550</v>
      </c>
      <c r="I15" s="15">
        <f t="shared" si="6"/>
        <v>550</v>
      </c>
      <c r="J15" s="29">
        <f t="shared" si="6"/>
        <v>550</v>
      </c>
      <c r="K15" s="21">
        <f>SUM(D15:J15)</f>
        <v>3850</v>
      </c>
    </row>
    <row r="16" spans="2:11" ht="24" customHeight="1" x14ac:dyDescent="0.4">
      <c r="B16" s="11" t="s">
        <v>36</v>
      </c>
      <c r="C16" s="17" t="s">
        <v>28</v>
      </c>
      <c r="D16" s="30">
        <f>D4</f>
        <v>22</v>
      </c>
      <c r="E16" s="5">
        <f t="shared" ref="E16:J16" si="7">E4</f>
        <v>22</v>
      </c>
      <c r="F16" s="5">
        <f t="shared" si="7"/>
        <v>22</v>
      </c>
      <c r="G16" s="5">
        <f t="shared" si="7"/>
        <v>22</v>
      </c>
      <c r="H16" s="5">
        <f t="shared" si="7"/>
        <v>22</v>
      </c>
      <c r="I16" s="5">
        <f t="shared" si="7"/>
        <v>22</v>
      </c>
      <c r="J16" s="31">
        <f t="shared" si="7"/>
        <v>22</v>
      </c>
      <c r="K16" s="22">
        <f t="shared" ref="K16:K22" si="8">SUM(D16:J16)</f>
        <v>154</v>
      </c>
    </row>
    <row r="17" spans="2:11" ht="24" customHeight="1" x14ac:dyDescent="0.4">
      <c r="B17" s="10" t="s">
        <v>37</v>
      </c>
      <c r="C17" s="18" t="s">
        <v>27</v>
      </c>
      <c r="D17" s="32">
        <f>D15-D16</f>
        <v>528</v>
      </c>
      <c r="E17" s="6">
        <f>E15-E16</f>
        <v>528</v>
      </c>
      <c r="F17" s="6">
        <f t="shared" ref="F17:J17" si="9">F15-F16</f>
        <v>528</v>
      </c>
      <c r="G17" s="6">
        <f t="shared" si="9"/>
        <v>528</v>
      </c>
      <c r="H17" s="6">
        <f t="shared" si="9"/>
        <v>528</v>
      </c>
      <c r="I17" s="6">
        <f t="shared" si="9"/>
        <v>528</v>
      </c>
      <c r="J17" s="33">
        <f t="shared" si="9"/>
        <v>528</v>
      </c>
      <c r="K17" s="23">
        <f t="shared" si="8"/>
        <v>3696</v>
      </c>
    </row>
    <row r="18" spans="2:11" ht="24" customHeight="1" x14ac:dyDescent="0.4">
      <c r="B18" s="12" t="s">
        <v>38</v>
      </c>
      <c r="C18" s="19" t="s">
        <v>26</v>
      </c>
      <c r="D18" s="52">
        <f>(D15*9/12+D15*100/110*3/12)-(D16*9/12+D16*100/110*3/12)+(D7-D8)</f>
        <v>525.5</v>
      </c>
      <c r="E18" s="53">
        <f>E17*100/110+(E7-E8)</f>
        <v>518</v>
      </c>
      <c r="F18" s="53">
        <f t="shared" ref="F18:G18" si="10">F17*100/110+(F7-F8)</f>
        <v>518</v>
      </c>
      <c r="G18" s="53">
        <f t="shared" si="10"/>
        <v>518</v>
      </c>
      <c r="H18" s="53">
        <f>H17*100/110+(H7-H9)</f>
        <v>503</v>
      </c>
      <c r="I18" s="53">
        <f t="shared" ref="I18:J18" si="11">I17*100/110+(I7-I9)</f>
        <v>503</v>
      </c>
      <c r="J18" s="54">
        <f t="shared" si="11"/>
        <v>503</v>
      </c>
      <c r="K18" s="55">
        <f t="shared" si="8"/>
        <v>3588.5</v>
      </c>
    </row>
    <row r="19" spans="2:11" ht="24" customHeight="1" x14ac:dyDescent="0.4">
      <c r="B19" s="11" t="s">
        <v>43</v>
      </c>
      <c r="C19" s="17" t="s">
        <v>30</v>
      </c>
      <c r="D19" s="68">
        <f>D17-D18</f>
        <v>2.5</v>
      </c>
      <c r="E19" s="69">
        <f t="shared" ref="E19" si="12">E17-E18</f>
        <v>10</v>
      </c>
      <c r="F19" s="69">
        <f t="shared" ref="F19" si="13">F17-F18</f>
        <v>10</v>
      </c>
      <c r="G19" s="69">
        <f t="shared" ref="G19" si="14">G17-G18</f>
        <v>10</v>
      </c>
      <c r="H19" s="69">
        <f t="shared" ref="H19" si="15">H17-H18</f>
        <v>25</v>
      </c>
      <c r="I19" s="69">
        <f t="shared" ref="I19" si="16">I17-I18</f>
        <v>25</v>
      </c>
      <c r="J19" s="70">
        <f t="shared" ref="J19" si="17">J17-J18</f>
        <v>25</v>
      </c>
      <c r="K19" s="71">
        <f t="shared" si="8"/>
        <v>107.5</v>
      </c>
    </row>
    <row r="20" spans="2:11" ht="24" customHeight="1" x14ac:dyDescent="0.4">
      <c r="B20" s="49" t="s">
        <v>39</v>
      </c>
      <c r="C20" s="50" t="s">
        <v>32</v>
      </c>
      <c r="D20" s="83">
        <v>0.2</v>
      </c>
      <c r="E20" s="84">
        <v>0.2</v>
      </c>
      <c r="F20" s="84">
        <v>0.2</v>
      </c>
      <c r="G20" s="84">
        <v>0.2</v>
      </c>
      <c r="H20" s="84">
        <v>0.2</v>
      </c>
      <c r="I20" s="84">
        <v>0.2</v>
      </c>
      <c r="J20" s="85">
        <v>0.2</v>
      </c>
      <c r="K20" s="51"/>
    </row>
    <row r="21" spans="2:11" ht="24" customHeight="1" thickBot="1" x14ac:dyDescent="0.45">
      <c r="B21" s="38" t="s">
        <v>40</v>
      </c>
      <c r="C21" s="39" t="s">
        <v>33</v>
      </c>
      <c r="D21" s="72">
        <f>D19*D20</f>
        <v>0.5</v>
      </c>
      <c r="E21" s="73">
        <f>E19*E20</f>
        <v>2</v>
      </c>
      <c r="F21" s="73">
        <f t="shared" ref="F21:J21" si="18">F19*F20</f>
        <v>2</v>
      </c>
      <c r="G21" s="73">
        <f t="shared" si="18"/>
        <v>2</v>
      </c>
      <c r="H21" s="73">
        <f t="shared" si="18"/>
        <v>5</v>
      </c>
      <c r="I21" s="73">
        <f t="shared" si="18"/>
        <v>5</v>
      </c>
      <c r="J21" s="74">
        <f t="shared" si="18"/>
        <v>5</v>
      </c>
      <c r="K21" s="75">
        <f t="shared" si="8"/>
        <v>21.5</v>
      </c>
    </row>
    <row r="22" spans="2:11" ht="40.5" thickTop="1" thickBot="1" x14ac:dyDescent="0.45">
      <c r="B22" s="56" t="s">
        <v>41</v>
      </c>
      <c r="C22" s="57" t="s">
        <v>17</v>
      </c>
      <c r="D22" s="58">
        <f>D21</f>
        <v>0.5</v>
      </c>
      <c r="E22" s="59">
        <f t="shared" ref="E22:J22" si="19">E21</f>
        <v>2</v>
      </c>
      <c r="F22" s="59">
        <f t="shared" si="19"/>
        <v>2</v>
      </c>
      <c r="G22" s="59">
        <f t="shared" si="19"/>
        <v>2</v>
      </c>
      <c r="H22" s="59">
        <f t="shared" si="19"/>
        <v>5</v>
      </c>
      <c r="I22" s="59">
        <f t="shared" si="19"/>
        <v>5</v>
      </c>
      <c r="J22" s="60">
        <f t="shared" si="19"/>
        <v>5</v>
      </c>
      <c r="K22" s="61">
        <f t="shared" si="8"/>
        <v>21.5</v>
      </c>
    </row>
    <row r="23" spans="2:11" ht="24" customHeight="1" x14ac:dyDescent="0.4">
      <c r="D23" s="89" t="s">
        <v>14</v>
      </c>
      <c r="E23" s="89"/>
      <c r="F23" s="89"/>
      <c r="G23" s="89"/>
      <c r="H23" s="89"/>
      <c r="I23" s="89"/>
      <c r="J23" s="89"/>
      <c r="K23" s="89"/>
    </row>
    <row r="24" spans="2:11" ht="7.5" customHeight="1" x14ac:dyDescent="0.4"/>
    <row r="25" spans="2:11" ht="30.75" thickBot="1" x14ac:dyDescent="0.45">
      <c r="B25" s="86" t="s">
        <v>34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2:11" ht="39.75" thickBot="1" x14ac:dyDescent="0.45">
      <c r="B26" s="62" t="s">
        <v>42</v>
      </c>
      <c r="C26" s="63" t="s">
        <v>17</v>
      </c>
      <c r="D26" s="64">
        <f>D10-D22</f>
        <v>2</v>
      </c>
      <c r="E26" s="65">
        <f t="shared" ref="E26:J26" si="20">E10-E22</f>
        <v>8</v>
      </c>
      <c r="F26" s="65">
        <f t="shared" si="20"/>
        <v>8</v>
      </c>
      <c r="G26" s="65">
        <f t="shared" si="20"/>
        <v>8</v>
      </c>
      <c r="H26" s="65">
        <f t="shared" si="20"/>
        <v>20</v>
      </c>
      <c r="I26" s="65">
        <f t="shared" si="20"/>
        <v>20</v>
      </c>
      <c r="J26" s="66">
        <f t="shared" si="20"/>
        <v>20</v>
      </c>
      <c r="K26" s="67">
        <f t="shared" ref="K26" si="21">SUM(D26:J26)</f>
        <v>86</v>
      </c>
    </row>
    <row r="27" spans="2:11" ht="9" customHeight="1" x14ac:dyDescent="0.4"/>
  </sheetData>
  <sheetProtection sheet="1" objects="1" scenarios="1"/>
  <mergeCells count="7">
    <mergeCell ref="B25:K25"/>
    <mergeCell ref="B2:C2"/>
    <mergeCell ref="B1:K1"/>
    <mergeCell ref="D11:K11"/>
    <mergeCell ref="B13:K13"/>
    <mergeCell ref="B14:C14"/>
    <mergeCell ref="D23:K23"/>
  </mergeCells>
  <phoneticPr fontId="1"/>
  <pageMargins left="0.19685039370078741" right="0.19685039370078741" top="0.55118110236220474" bottom="0.15748031496062992" header="0.31496062992125984" footer="0.31496062992125984"/>
  <pageSetup paperSize="9" scale="79" orientation="landscape" horizontalDpi="300" verticalDpi="300" r:id="rId1"/>
  <ignoredErrors>
    <ignoredError sqref="D20:K20 K22 K21 K18 E19:K19 D18:J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EFB4-D0F3-4FF1-82FF-B858F517FCD3}">
  <sheetPr>
    <pageSetUpPr fitToPage="1"/>
  </sheetPr>
  <dimension ref="B1:K27"/>
  <sheetViews>
    <sheetView tabSelected="1" workbookViewId="0">
      <selection activeCell="P23" sqref="P23"/>
    </sheetView>
  </sheetViews>
  <sheetFormatPr defaultRowHeight="18.75" x14ac:dyDescent="0.4"/>
  <cols>
    <col min="1" max="1" width="1.625" style="1" customWidth="1"/>
    <col min="2" max="2" width="18.875" style="2" bestFit="1" customWidth="1"/>
    <col min="3" max="3" width="38.5" style="3" bestFit="1" customWidth="1"/>
    <col min="4" max="10" width="12.375" style="1" customWidth="1"/>
    <col min="11" max="11" width="13" style="1" bestFit="1" customWidth="1"/>
    <col min="12" max="12" width="2.125" style="1" customWidth="1"/>
    <col min="13" max="16384" width="9" style="1"/>
  </cols>
  <sheetData>
    <row r="1" spans="2:11" ht="30.75" thickBot="1" x14ac:dyDescent="0.45">
      <c r="B1" s="86" t="s">
        <v>29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s="4" customFormat="1" ht="24" customHeight="1" thickBot="1" x14ac:dyDescent="0.45">
      <c r="B2" s="87" t="s">
        <v>24</v>
      </c>
      <c r="C2" s="88"/>
      <c r="D2" s="26" t="s">
        <v>25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27" t="s">
        <v>13</v>
      </c>
      <c r="K2" s="20" t="s">
        <v>23</v>
      </c>
    </row>
    <row r="3" spans="2:11" ht="24" customHeight="1" thickTop="1" x14ac:dyDescent="0.4">
      <c r="B3" s="14" t="s">
        <v>4</v>
      </c>
      <c r="C3" s="16" t="s">
        <v>1</v>
      </c>
      <c r="D3" s="76">
        <v>330</v>
      </c>
      <c r="E3" s="77">
        <v>330</v>
      </c>
      <c r="F3" s="77">
        <v>330</v>
      </c>
      <c r="G3" s="77">
        <v>330</v>
      </c>
      <c r="H3" s="77">
        <v>330</v>
      </c>
      <c r="I3" s="77">
        <v>330</v>
      </c>
      <c r="J3" s="78">
        <v>330</v>
      </c>
      <c r="K3" s="21">
        <f>SUM(D3:J3)</f>
        <v>2310</v>
      </c>
    </row>
    <row r="4" spans="2:11" ht="24" customHeight="1" x14ac:dyDescent="0.4">
      <c r="B4" s="11" t="s">
        <v>5</v>
      </c>
      <c r="C4" s="17" t="s">
        <v>28</v>
      </c>
      <c r="D4" s="79">
        <v>22</v>
      </c>
      <c r="E4" s="80">
        <v>22</v>
      </c>
      <c r="F4" s="80">
        <v>22</v>
      </c>
      <c r="G4" s="80">
        <v>22</v>
      </c>
      <c r="H4" s="80">
        <v>22</v>
      </c>
      <c r="I4" s="80">
        <v>22</v>
      </c>
      <c r="J4" s="81">
        <v>22</v>
      </c>
      <c r="K4" s="22">
        <f t="shared" ref="K4:K10" si="0">SUM(D4:J4)</f>
        <v>154</v>
      </c>
    </row>
    <row r="5" spans="2:11" ht="24" customHeight="1" x14ac:dyDescent="0.4">
      <c r="B5" s="10" t="s">
        <v>18</v>
      </c>
      <c r="C5" s="18" t="s">
        <v>2</v>
      </c>
      <c r="D5" s="32">
        <f>D3*10/110</f>
        <v>30</v>
      </c>
      <c r="E5" s="6">
        <f t="shared" ref="E5:J6" si="1">E3*10/110</f>
        <v>30</v>
      </c>
      <c r="F5" s="6">
        <f t="shared" si="1"/>
        <v>30</v>
      </c>
      <c r="G5" s="6">
        <f t="shared" si="1"/>
        <v>30</v>
      </c>
      <c r="H5" s="6">
        <f t="shared" si="1"/>
        <v>30</v>
      </c>
      <c r="I5" s="6">
        <f t="shared" si="1"/>
        <v>30</v>
      </c>
      <c r="J5" s="33">
        <f t="shared" si="1"/>
        <v>30</v>
      </c>
      <c r="K5" s="23">
        <f t="shared" si="0"/>
        <v>210</v>
      </c>
    </row>
    <row r="6" spans="2:11" ht="24" customHeight="1" x14ac:dyDescent="0.4">
      <c r="B6" s="11" t="s">
        <v>19</v>
      </c>
      <c r="C6" s="17" t="s">
        <v>3</v>
      </c>
      <c r="D6" s="30">
        <f>D4*10/110</f>
        <v>2</v>
      </c>
      <c r="E6" s="5">
        <f t="shared" si="1"/>
        <v>2</v>
      </c>
      <c r="F6" s="5">
        <f t="shared" si="1"/>
        <v>2</v>
      </c>
      <c r="G6" s="5">
        <f t="shared" si="1"/>
        <v>2</v>
      </c>
      <c r="H6" s="5">
        <f t="shared" si="1"/>
        <v>2</v>
      </c>
      <c r="I6" s="5">
        <f t="shared" si="1"/>
        <v>2</v>
      </c>
      <c r="J6" s="31">
        <f t="shared" si="1"/>
        <v>2</v>
      </c>
      <c r="K6" s="22">
        <f t="shared" si="0"/>
        <v>14</v>
      </c>
    </row>
    <row r="7" spans="2:11" ht="24" customHeight="1" x14ac:dyDescent="0.4">
      <c r="B7" s="10" t="s">
        <v>44</v>
      </c>
      <c r="C7" s="18" t="s">
        <v>0</v>
      </c>
      <c r="D7" s="34">
        <f>(D5-D6)*3/12</f>
        <v>7</v>
      </c>
      <c r="E7" s="7">
        <f t="shared" ref="E7:J7" si="2">E5-E6</f>
        <v>28</v>
      </c>
      <c r="F7" s="7">
        <f t="shared" si="2"/>
        <v>28</v>
      </c>
      <c r="G7" s="7">
        <f t="shared" si="2"/>
        <v>28</v>
      </c>
      <c r="H7" s="7">
        <f t="shared" si="2"/>
        <v>28</v>
      </c>
      <c r="I7" s="7">
        <f t="shared" si="2"/>
        <v>28</v>
      </c>
      <c r="J7" s="35">
        <f t="shared" si="2"/>
        <v>28</v>
      </c>
      <c r="K7" s="24">
        <f t="shared" si="0"/>
        <v>175</v>
      </c>
    </row>
    <row r="8" spans="2:11" ht="24" customHeight="1" x14ac:dyDescent="0.4">
      <c r="B8" s="12" t="s">
        <v>20</v>
      </c>
      <c r="C8" s="19" t="s">
        <v>7</v>
      </c>
      <c r="D8" s="36">
        <f>(D5*20%)*3/12</f>
        <v>1.5</v>
      </c>
      <c r="E8" s="8">
        <f>E5*0.2</f>
        <v>6</v>
      </c>
      <c r="F8" s="8">
        <f>F5*0.2</f>
        <v>6</v>
      </c>
      <c r="G8" s="8">
        <f>G5*0.2</f>
        <v>6</v>
      </c>
      <c r="H8" s="9" t="s">
        <v>16</v>
      </c>
      <c r="I8" s="9" t="s">
        <v>16</v>
      </c>
      <c r="J8" s="37" t="s">
        <v>16</v>
      </c>
      <c r="K8" s="25">
        <f t="shared" si="0"/>
        <v>19.5</v>
      </c>
    </row>
    <row r="9" spans="2:11" ht="24" customHeight="1" thickBot="1" x14ac:dyDescent="0.45">
      <c r="B9" s="38" t="s">
        <v>21</v>
      </c>
      <c r="C9" s="39" t="s">
        <v>6</v>
      </c>
      <c r="D9" s="47" t="s">
        <v>15</v>
      </c>
      <c r="E9" s="48" t="s">
        <v>15</v>
      </c>
      <c r="F9" s="48" t="s">
        <v>15</v>
      </c>
      <c r="G9" s="48" t="s">
        <v>15</v>
      </c>
      <c r="H9" s="40">
        <f t="shared" ref="H9:J9" si="3">H5*0.5</f>
        <v>15</v>
      </c>
      <c r="I9" s="40">
        <f t="shared" si="3"/>
        <v>15</v>
      </c>
      <c r="J9" s="41">
        <f t="shared" si="3"/>
        <v>15</v>
      </c>
      <c r="K9" s="42">
        <f t="shared" si="0"/>
        <v>45</v>
      </c>
    </row>
    <row r="10" spans="2:11" ht="40.5" thickTop="1" thickBot="1" x14ac:dyDescent="0.45">
      <c r="B10" s="56" t="s">
        <v>22</v>
      </c>
      <c r="C10" s="57" t="s">
        <v>17</v>
      </c>
      <c r="D10" s="43">
        <f>D8</f>
        <v>1.5</v>
      </c>
      <c r="E10" s="44">
        <f>E8</f>
        <v>6</v>
      </c>
      <c r="F10" s="44">
        <f>F8</f>
        <v>6</v>
      </c>
      <c r="G10" s="44">
        <f>G8</f>
        <v>6</v>
      </c>
      <c r="H10" s="44">
        <f>H9</f>
        <v>15</v>
      </c>
      <c r="I10" s="44">
        <f t="shared" ref="I10:J10" si="4">I9</f>
        <v>15</v>
      </c>
      <c r="J10" s="45">
        <f t="shared" si="4"/>
        <v>15</v>
      </c>
      <c r="K10" s="46">
        <f t="shared" si="0"/>
        <v>64.5</v>
      </c>
    </row>
    <row r="11" spans="2:11" ht="24" customHeight="1" x14ac:dyDescent="0.4">
      <c r="D11" s="89" t="s">
        <v>14</v>
      </c>
      <c r="E11" s="89"/>
      <c r="F11" s="89"/>
      <c r="G11" s="89"/>
      <c r="H11" s="89"/>
      <c r="I11" s="89"/>
      <c r="J11" s="89"/>
      <c r="K11" s="89"/>
    </row>
    <row r="12" spans="2:11" ht="7.5" customHeight="1" x14ac:dyDescent="0.4"/>
    <row r="13" spans="2:11" ht="30.75" thickBot="1" x14ac:dyDescent="0.45">
      <c r="B13" s="86" t="s">
        <v>31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2:11" s="4" customFormat="1" ht="24" customHeight="1" thickBot="1" x14ac:dyDescent="0.45">
      <c r="B14" s="87" t="s">
        <v>24</v>
      </c>
      <c r="C14" s="88"/>
      <c r="D14" s="26" t="s">
        <v>25</v>
      </c>
      <c r="E14" s="13" t="s">
        <v>8</v>
      </c>
      <c r="F14" s="13" t="s">
        <v>9</v>
      </c>
      <c r="G14" s="13" t="s">
        <v>10</v>
      </c>
      <c r="H14" s="13" t="s">
        <v>11</v>
      </c>
      <c r="I14" s="13" t="s">
        <v>12</v>
      </c>
      <c r="J14" s="27" t="s">
        <v>13</v>
      </c>
      <c r="K14" s="20" t="s">
        <v>23</v>
      </c>
    </row>
    <row r="15" spans="2:11" ht="24" customHeight="1" thickTop="1" x14ac:dyDescent="0.4">
      <c r="B15" s="14" t="s">
        <v>35</v>
      </c>
      <c r="C15" s="16" t="s">
        <v>1</v>
      </c>
      <c r="D15" s="28">
        <f>D3</f>
        <v>330</v>
      </c>
      <c r="E15" s="15">
        <f t="shared" ref="E15:J16" si="5">E3</f>
        <v>330</v>
      </c>
      <c r="F15" s="15">
        <f t="shared" si="5"/>
        <v>330</v>
      </c>
      <c r="G15" s="15">
        <f t="shared" si="5"/>
        <v>330</v>
      </c>
      <c r="H15" s="15">
        <f t="shared" si="5"/>
        <v>330</v>
      </c>
      <c r="I15" s="15">
        <f t="shared" si="5"/>
        <v>330</v>
      </c>
      <c r="J15" s="29">
        <f t="shared" si="5"/>
        <v>330</v>
      </c>
      <c r="K15" s="21">
        <f>SUM(D15:J15)</f>
        <v>2310</v>
      </c>
    </row>
    <row r="16" spans="2:11" ht="24" customHeight="1" x14ac:dyDescent="0.4">
      <c r="B16" s="11" t="s">
        <v>36</v>
      </c>
      <c r="C16" s="17" t="s">
        <v>28</v>
      </c>
      <c r="D16" s="30">
        <f>D4</f>
        <v>22</v>
      </c>
      <c r="E16" s="5">
        <f t="shared" si="5"/>
        <v>22</v>
      </c>
      <c r="F16" s="5">
        <f t="shared" si="5"/>
        <v>22</v>
      </c>
      <c r="G16" s="5">
        <f t="shared" si="5"/>
        <v>22</v>
      </c>
      <c r="H16" s="5">
        <f t="shared" si="5"/>
        <v>22</v>
      </c>
      <c r="I16" s="5">
        <f t="shared" si="5"/>
        <v>22</v>
      </c>
      <c r="J16" s="31">
        <f t="shared" si="5"/>
        <v>22</v>
      </c>
      <c r="K16" s="22">
        <f t="shared" ref="K16:K22" si="6">SUM(D16:J16)</f>
        <v>154</v>
      </c>
    </row>
    <row r="17" spans="2:11" ht="24" customHeight="1" x14ac:dyDescent="0.4">
      <c r="B17" s="10" t="s">
        <v>37</v>
      </c>
      <c r="C17" s="18" t="s">
        <v>27</v>
      </c>
      <c r="D17" s="32">
        <f>D15-D16</f>
        <v>308</v>
      </c>
      <c r="E17" s="6">
        <f>E15-E16</f>
        <v>308</v>
      </c>
      <c r="F17" s="6">
        <f t="shared" ref="F17:J17" si="7">F15-F16</f>
        <v>308</v>
      </c>
      <c r="G17" s="6">
        <f t="shared" si="7"/>
        <v>308</v>
      </c>
      <c r="H17" s="6">
        <f t="shared" si="7"/>
        <v>308</v>
      </c>
      <c r="I17" s="6">
        <f t="shared" si="7"/>
        <v>308</v>
      </c>
      <c r="J17" s="33">
        <f t="shared" si="7"/>
        <v>308</v>
      </c>
      <c r="K17" s="23">
        <f t="shared" si="6"/>
        <v>2156</v>
      </c>
    </row>
    <row r="18" spans="2:11" ht="24" customHeight="1" x14ac:dyDescent="0.4">
      <c r="B18" s="12" t="s">
        <v>38</v>
      </c>
      <c r="C18" s="19" t="s">
        <v>26</v>
      </c>
      <c r="D18" s="52">
        <f>(D15*9/12+D15*100/110*3/12)-(D16*9/12+D16*100/110*3/12)+(D7-D8)</f>
        <v>306.5</v>
      </c>
      <c r="E18" s="53">
        <f>E17*100/110+(E7-E8)</f>
        <v>302</v>
      </c>
      <c r="F18" s="53">
        <f t="shared" ref="F18:G18" si="8">F17*100/110+(F7-F8)</f>
        <v>302</v>
      </c>
      <c r="G18" s="53">
        <f t="shared" si="8"/>
        <v>302</v>
      </c>
      <c r="H18" s="53">
        <f>H17*100/110+(H7-H9)</f>
        <v>293</v>
      </c>
      <c r="I18" s="53">
        <f t="shared" ref="I18:J18" si="9">I17*100/110+(I7-I9)</f>
        <v>293</v>
      </c>
      <c r="J18" s="54">
        <f t="shared" si="9"/>
        <v>293</v>
      </c>
      <c r="K18" s="55">
        <f t="shared" si="6"/>
        <v>2091.5</v>
      </c>
    </row>
    <row r="19" spans="2:11" ht="24" customHeight="1" x14ac:dyDescent="0.4">
      <c r="B19" s="11" t="s">
        <v>43</v>
      </c>
      <c r="C19" s="17" t="s">
        <v>30</v>
      </c>
      <c r="D19" s="68">
        <f>D17-D18</f>
        <v>1.5</v>
      </c>
      <c r="E19" s="69">
        <f t="shared" ref="E19:J19" si="10">E17-E18</f>
        <v>6</v>
      </c>
      <c r="F19" s="69">
        <f t="shared" si="10"/>
        <v>6</v>
      </c>
      <c r="G19" s="69">
        <f t="shared" si="10"/>
        <v>6</v>
      </c>
      <c r="H19" s="69">
        <f t="shared" si="10"/>
        <v>15</v>
      </c>
      <c r="I19" s="69">
        <f t="shared" si="10"/>
        <v>15</v>
      </c>
      <c r="J19" s="70">
        <f t="shared" si="10"/>
        <v>15</v>
      </c>
      <c r="K19" s="71">
        <f t="shared" si="6"/>
        <v>64.5</v>
      </c>
    </row>
    <row r="20" spans="2:11" ht="24" customHeight="1" x14ac:dyDescent="0.4">
      <c r="B20" s="49" t="s">
        <v>39</v>
      </c>
      <c r="C20" s="50" t="s">
        <v>45</v>
      </c>
      <c r="D20" s="83">
        <v>0.15</v>
      </c>
      <c r="E20" s="84">
        <v>0.15</v>
      </c>
      <c r="F20" s="84">
        <v>0.15</v>
      </c>
      <c r="G20" s="84">
        <v>0.15</v>
      </c>
      <c r="H20" s="84">
        <v>0.15</v>
      </c>
      <c r="I20" s="84">
        <v>0.15</v>
      </c>
      <c r="J20" s="85">
        <v>0.15</v>
      </c>
      <c r="K20" s="82"/>
    </row>
    <row r="21" spans="2:11" ht="24" customHeight="1" thickBot="1" x14ac:dyDescent="0.45">
      <c r="B21" s="38" t="s">
        <v>40</v>
      </c>
      <c r="C21" s="39" t="s">
        <v>33</v>
      </c>
      <c r="D21" s="72">
        <f>D19*D20</f>
        <v>0.22499999999999998</v>
      </c>
      <c r="E21" s="73">
        <f>E19*E20</f>
        <v>0.89999999999999991</v>
      </c>
      <c r="F21" s="73">
        <f t="shared" ref="F21:J21" si="11">F19*F20</f>
        <v>0.89999999999999991</v>
      </c>
      <c r="G21" s="73">
        <f t="shared" si="11"/>
        <v>0.89999999999999991</v>
      </c>
      <c r="H21" s="73">
        <f t="shared" si="11"/>
        <v>2.25</v>
      </c>
      <c r="I21" s="73">
        <f t="shared" si="11"/>
        <v>2.25</v>
      </c>
      <c r="J21" s="74">
        <f t="shared" si="11"/>
        <v>2.25</v>
      </c>
      <c r="K21" s="75">
        <f t="shared" si="6"/>
        <v>9.6750000000000007</v>
      </c>
    </row>
    <row r="22" spans="2:11" ht="40.5" thickTop="1" thickBot="1" x14ac:dyDescent="0.45">
      <c r="B22" s="56" t="s">
        <v>41</v>
      </c>
      <c r="C22" s="57" t="s">
        <v>17</v>
      </c>
      <c r="D22" s="58">
        <f>D21</f>
        <v>0.22499999999999998</v>
      </c>
      <c r="E22" s="59">
        <f t="shared" ref="E22:J22" si="12">E21</f>
        <v>0.89999999999999991</v>
      </c>
      <c r="F22" s="59">
        <f t="shared" si="12"/>
        <v>0.89999999999999991</v>
      </c>
      <c r="G22" s="59">
        <f t="shared" si="12"/>
        <v>0.89999999999999991</v>
      </c>
      <c r="H22" s="59">
        <f t="shared" si="12"/>
        <v>2.25</v>
      </c>
      <c r="I22" s="59">
        <f t="shared" si="12"/>
        <v>2.25</v>
      </c>
      <c r="J22" s="60">
        <f t="shared" si="12"/>
        <v>2.25</v>
      </c>
      <c r="K22" s="61">
        <f t="shared" si="6"/>
        <v>9.6750000000000007</v>
      </c>
    </row>
    <row r="23" spans="2:11" ht="24" customHeight="1" x14ac:dyDescent="0.4">
      <c r="D23" s="89" t="s">
        <v>14</v>
      </c>
      <c r="E23" s="89"/>
      <c r="F23" s="89"/>
      <c r="G23" s="89"/>
      <c r="H23" s="89"/>
      <c r="I23" s="89"/>
      <c r="J23" s="89"/>
      <c r="K23" s="89"/>
    </row>
    <row r="24" spans="2:11" ht="7.5" customHeight="1" x14ac:dyDescent="0.4"/>
    <row r="25" spans="2:11" ht="30.75" thickBot="1" x14ac:dyDescent="0.45">
      <c r="B25" s="86" t="s">
        <v>34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2:11" ht="39.75" thickBot="1" x14ac:dyDescent="0.45">
      <c r="B26" s="62" t="s">
        <v>42</v>
      </c>
      <c r="C26" s="63" t="s">
        <v>17</v>
      </c>
      <c r="D26" s="64">
        <f>D10-D22</f>
        <v>1.2749999999999999</v>
      </c>
      <c r="E26" s="65">
        <f t="shared" ref="E26:J26" si="13">E10-E22</f>
        <v>5.0999999999999996</v>
      </c>
      <c r="F26" s="65">
        <f t="shared" si="13"/>
        <v>5.0999999999999996</v>
      </c>
      <c r="G26" s="65">
        <f t="shared" si="13"/>
        <v>5.0999999999999996</v>
      </c>
      <c r="H26" s="65">
        <f t="shared" si="13"/>
        <v>12.75</v>
      </c>
      <c r="I26" s="65">
        <f t="shared" si="13"/>
        <v>12.75</v>
      </c>
      <c r="J26" s="66">
        <f t="shared" si="13"/>
        <v>12.75</v>
      </c>
      <c r="K26" s="67">
        <f t="shared" ref="K26" si="14">SUM(D26:J26)</f>
        <v>54.825000000000003</v>
      </c>
    </row>
    <row r="27" spans="2:11" ht="9" customHeight="1" x14ac:dyDescent="0.4"/>
  </sheetData>
  <sheetProtection sheet="1" objects="1" scenarios="1"/>
  <mergeCells count="7">
    <mergeCell ref="B25:K25"/>
    <mergeCell ref="B1:K1"/>
    <mergeCell ref="B2:C2"/>
    <mergeCell ref="D11:K11"/>
    <mergeCell ref="B13:K13"/>
    <mergeCell ref="B14:C14"/>
    <mergeCell ref="D23:K23"/>
  </mergeCells>
  <phoneticPr fontId="1"/>
  <pageMargins left="0.19685039370078741" right="0.19685039370078741" top="0.55118110236220474" bottom="0.15748031496062992" header="0.31496062992125984" footer="0.31496062992125984"/>
  <pageSetup paperSize="9" scale="79" orientation="landscape" horizontalDpi="300" verticalDpi="300" r:id="rId1"/>
  <ignoredErrors>
    <ignoredError sqref="D18: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年商550万円</vt:lpstr>
      <vt:lpstr>年商330万円</vt:lpstr>
      <vt:lpstr>年商330万円!Print_Area</vt:lpstr>
      <vt:lpstr>年商550万円!Print_Area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2023-06-28T09:38:14Z</cp:lastPrinted>
  <dcterms:created xsi:type="dcterms:W3CDTF">2023-06-28T08:43:56Z</dcterms:created>
  <dcterms:modified xsi:type="dcterms:W3CDTF">2023-06-28T12:24:35Z</dcterms:modified>
</cp:coreProperties>
</file>